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ropbox\MOH\Pending procurement\COVID19-G-RFQ-12-  PPE\evaluation\"/>
    </mc:Choice>
  </mc:AlternateContent>
  <bookViews>
    <workbookView xWindow="0" yWindow="0" windowWidth="28800" windowHeight="12300"/>
  </bookViews>
  <sheets>
    <sheet name="summary" sheetId="8" r:id="rId1"/>
    <sheet name="შპს ემ აი დი" sheetId="7" r:id="rId2"/>
    <sheet name="Bio-Medi LTD" sheetId="3" r:id="rId3"/>
    <sheet name="LTD Weekend" sheetId="6" r:id="rId4"/>
    <sheet name="PSP Pharma" sheetId="5" r:id="rId5"/>
    <sheet name="Global Logistics" sheetId="1" r:id="rId6"/>
  </sheets>
  <definedNames>
    <definedName name="_Toc503364210" localSheetId="5">'Global Logistics'!$A$1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G9" i="8"/>
  <c r="K15" i="3" l="1"/>
  <c r="L10" i="3"/>
  <c r="K13" i="3"/>
  <c r="I13" i="3"/>
  <c r="J13" i="1"/>
  <c r="J10" i="6" l="1"/>
  <c r="F15" i="3"/>
  <c r="E24" i="7"/>
  <c r="D24" i="7"/>
  <c r="F24" i="7"/>
  <c r="G24" i="7"/>
  <c r="F20" i="7" l="1"/>
  <c r="J10" i="3" l="1"/>
  <c r="E11" i="8"/>
  <c r="J10" i="5"/>
  <c r="F7" i="5"/>
  <c r="F9" i="5"/>
  <c r="F8" i="5"/>
  <c r="F6" i="5"/>
  <c r="L10" i="1"/>
  <c r="E12" i="8"/>
  <c r="E10" i="8"/>
  <c r="K10" i="7"/>
  <c r="E9" i="8"/>
  <c r="E8" i="8"/>
  <c r="K9" i="7"/>
  <c r="K8" i="7"/>
  <c r="K7" i="7"/>
  <c r="G9" i="7"/>
  <c r="G8" i="7"/>
  <c r="G7" i="7"/>
  <c r="K6" i="7"/>
  <c r="G6" i="7"/>
  <c r="J10" i="1"/>
  <c r="J7" i="6" l="1"/>
  <c r="J8" i="6"/>
  <c r="J9" i="6"/>
  <c r="J6" i="6"/>
  <c r="H7" i="6"/>
  <c r="H8" i="6"/>
  <c r="H9" i="6"/>
  <c r="H6" i="6"/>
  <c r="G6" i="3"/>
  <c r="K6" i="3" s="1"/>
  <c r="G7" i="3"/>
  <c r="K7" i="3"/>
  <c r="G8" i="3"/>
  <c r="K8" i="3" s="1"/>
  <c r="G9" i="3"/>
  <c r="K9" i="3" s="1"/>
  <c r="G9" i="1"/>
  <c r="K9" i="1" s="1"/>
  <c r="G8" i="1"/>
  <c r="K8" i="1" s="1"/>
  <c r="G7" i="1"/>
  <c r="K7" i="1" s="1"/>
  <c r="G6" i="1"/>
  <c r="K6" i="1" s="1"/>
</calcChain>
</file>

<file path=xl/sharedStrings.xml><?xml version="1.0" encoding="utf-8"?>
<sst xmlns="http://schemas.openxmlformats.org/spreadsheetml/2006/main" count="146" uniqueCount="60">
  <si>
    <t xml:space="preserve">Description of Goods </t>
  </si>
  <si>
    <t>Country of Origin</t>
  </si>
  <si>
    <t>Delivery Date as defined by Incoterms</t>
  </si>
  <si>
    <t>Quantity and physical unit</t>
  </si>
  <si>
    <t xml:space="preserve">Unit price </t>
  </si>
  <si>
    <t>CIP (or FCA as applicable)  Price per line item</t>
  </si>
  <si>
    <t xml:space="preserve">Total Price per Line item </t>
  </si>
  <si>
    <t>Quotation Price</t>
  </si>
  <si>
    <t>[FOR CIP, IF REQUIRED] Price per line item for inland transportation and other services required in the Purchaser’s Country to convey the Goods to their final destination specified in RFQ</t>
  </si>
  <si>
    <t xml:space="preserve">Line Item </t>
  </si>
  <si>
    <t xml:space="preserve">Quotation for Goods: Price Schedule 1 </t>
  </si>
  <si>
    <t>Disposable Protective Medical Gown</t>
  </si>
  <si>
    <t>China</t>
  </si>
  <si>
    <t>As per given Scheadule</t>
  </si>
  <si>
    <t xml:space="preserve">For Goods to be supplied from outside the Purchaser’ country </t>
  </si>
  <si>
    <r>
      <t>[FOR CIP, IF REQUIRED</t>
    </r>
    <r>
      <rPr>
        <b/>
        <sz val="12"/>
        <color theme="1"/>
        <rFont val="Times New Roman"/>
        <family val="1"/>
      </rPr>
      <t>] Price per line item for inland transportation and other services required in the Purchaser’s Country to convey the Goods to their final destination specified in RFQ</t>
    </r>
  </si>
  <si>
    <t>Boot Cover with bio protection</t>
  </si>
  <si>
    <t>Disposable shoe cover</t>
  </si>
  <si>
    <t>Hood of Head Cover</t>
  </si>
  <si>
    <t xml:space="preserve">Disposable protective medical gowns </t>
  </si>
  <si>
    <t>within 40 days from the contract signature</t>
  </si>
  <si>
    <t>Boot Covers with bio protection</t>
  </si>
  <si>
    <t>Disposable shoe covers</t>
  </si>
  <si>
    <t xml:space="preserve">Hood or head cover </t>
  </si>
  <si>
    <t>Hood or Head Cover</t>
  </si>
  <si>
    <t>Disposable Shoe Covers</t>
  </si>
  <si>
    <t>Disposable Protective Medical Gowns</t>
  </si>
  <si>
    <t>Overshoes/boot covers</t>
  </si>
  <si>
    <t>150 days</t>
  </si>
  <si>
    <t>30 days</t>
  </si>
  <si>
    <t>Total EXW price per line item</t>
  </si>
  <si>
    <t>N/A</t>
  </si>
  <si>
    <t>Turkey</t>
  </si>
  <si>
    <t>FARABI ECZA DEPOSU LIMITED SIRKET</t>
  </si>
  <si>
    <t>GALOSSAN PLASTIK VE MEDIKAL UR.ITH.IHR.SAN.TIC.L TD. STI.</t>
  </si>
  <si>
    <t>FARABI ECZA DEPOSU LIMITED SIRKETI</t>
  </si>
  <si>
    <t>Manufacturer</t>
  </si>
  <si>
    <t>Within 40 days from the contact signature in two batches</t>
  </si>
  <si>
    <t>Within two weeks from the contract signature</t>
  </si>
  <si>
    <t>Delivert Date as defined by Incoterms</t>
  </si>
  <si>
    <t>Unit Price</t>
  </si>
  <si>
    <t xml:space="preserve">CIP (or FCA as
applicable) Price
per line item in GEL
(Col. 5x6)
</t>
  </si>
  <si>
    <t>Total Price per Line Item in Gel</t>
  </si>
  <si>
    <t>Total Price per Line item in Gel</t>
  </si>
  <si>
    <t xml:space="preserve"> </t>
  </si>
  <si>
    <t>rate 07.12.2020</t>
  </si>
  <si>
    <r>
      <t>[FOR CIP, IF REQUIRED</t>
    </r>
    <r>
      <rPr>
        <b/>
        <sz val="10"/>
        <color theme="1"/>
        <rFont val="Times New Roman"/>
        <family val="1"/>
      </rPr>
      <t>] Price per line item for inland transportation and other services required in the Purchaser’s Country to convey the Goods to their final destination specified in RFQ</t>
    </r>
  </si>
  <si>
    <t>Global Logistics</t>
  </si>
  <si>
    <t>Bio-Medi LTD</t>
  </si>
  <si>
    <t>შპს ემ აი დი</t>
  </si>
  <si>
    <t>PSP Pharma</t>
  </si>
  <si>
    <t>LTD Weekend</t>
  </si>
  <si>
    <t xml:space="preserve">Soundness of the Bidder’s financial position </t>
  </si>
  <si>
    <t>Bidder's Turnover</t>
  </si>
  <si>
    <t xml:space="preserve">Net worth </t>
  </si>
  <si>
    <t>Total assets</t>
  </si>
  <si>
    <t>Total liability</t>
  </si>
  <si>
    <t xml:space="preserve">Cash flow </t>
  </si>
  <si>
    <t xml:space="preserve">Avarage  of 2017, 208 2019 </t>
  </si>
  <si>
    <t>07.12.2020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</si>
</sst>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.0_);_(* \(#,##0.0\);_(* &quot;-&quot;??_);_(@_)"/>
    <numFmt numFmtId="166" formatCode="_(* #,##0_);_(* \(#,##0\);_(* &quot;-&quot;??_);_(@_)"/>
    <numFmt numFmtId="167" formatCode="[$GEL]\ #,##0.00"/>
    <numFmt numFmtId="168" formatCode="[$GEL]\ #,##0.00_);\([$GEL]\ #,##0.00\)"/>
    <numFmt numFmtId="169" formatCode="[$GEL]\ #,##0.00_);[Red]\([$GEL]\ 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2222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8">
    <xf numFmtId="0" fontId="0" fillId="0" borderId="0" xfId="0"/>
    <xf numFmtId="43" fontId="4" fillId="0" borderId="0" xfId="1" applyFont="1"/>
    <xf numFmtId="43" fontId="6" fillId="0" borderId="6" xfId="1" applyFont="1" applyBorder="1" applyAlignment="1">
      <alignment vertical="center" wrapText="1"/>
    </xf>
    <xf numFmtId="43" fontId="6" fillId="0" borderId="28" xfId="1" applyFont="1" applyBorder="1" applyAlignment="1">
      <alignment vertical="center" wrapText="1"/>
    </xf>
    <xf numFmtId="43" fontId="6" fillId="0" borderId="21" xfId="1" applyFont="1" applyBorder="1" applyAlignment="1">
      <alignment vertical="center" wrapText="1"/>
    </xf>
    <xf numFmtId="43" fontId="3" fillId="0" borderId="0" xfId="1" applyFont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6" fillId="0" borderId="28" xfId="1" applyNumberFormat="1" applyFont="1" applyBorder="1" applyAlignment="1">
      <alignment vertical="center" wrapText="1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43" fontId="6" fillId="0" borderId="14" xfId="1" applyFont="1" applyBorder="1" applyAlignment="1">
      <alignment vertical="center" wrapText="1"/>
    </xf>
    <xf numFmtId="0" fontId="6" fillId="0" borderId="26" xfId="1" applyNumberFormat="1" applyFont="1" applyBorder="1" applyAlignment="1">
      <alignment vertical="center" wrapText="1"/>
    </xf>
    <xf numFmtId="43" fontId="2" fillId="0" borderId="0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0" fontId="3" fillId="0" borderId="35" xfId="1" applyNumberFormat="1" applyFont="1" applyBorder="1" applyAlignment="1">
      <alignment horizontal="center" vertical="center" wrapText="1"/>
    </xf>
    <xf numFmtId="43" fontId="6" fillId="0" borderId="21" xfId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0" fontId="3" fillId="0" borderId="23" xfId="1" applyNumberFormat="1" applyFont="1" applyBorder="1" applyAlignment="1">
      <alignment horizontal="center" vertical="center" wrapText="1"/>
    </xf>
    <xf numFmtId="0" fontId="3" fillId="0" borderId="16" xfId="1" applyNumberFormat="1" applyFont="1" applyBorder="1" applyAlignment="1">
      <alignment horizontal="center" vertical="center" wrapText="1"/>
    </xf>
    <xf numFmtId="0" fontId="3" fillId="0" borderId="36" xfId="1" applyNumberFormat="1" applyFont="1" applyBorder="1" applyAlignment="1">
      <alignment horizontal="center" vertical="center" wrapText="1"/>
    </xf>
    <xf numFmtId="0" fontId="6" fillId="0" borderId="28" xfId="1" applyNumberFormat="1" applyFont="1" applyBorder="1" applyAlignment="1">
      <alignment horizontal="center" vertical="center" wrapText="1"/>
    </xf>
    <xf numFmtId="43" fontId="6" fillId="0" borderId="28" xfId="1" applyFont="1" applyBorder="1" applyAlignment="1">
      <alignment horizontal="center" vertical="center" wrapText="1"/>
    </xf>
    <xf numFmtId="43" fontId="6" fillId="0" borderId="14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166" fontId="6" fillId="0" borderId="6" xfId="1" applyNumberFormat="1" applyFont="1" applyBorder="1" applyAlignment="1">
      <alignment horizontal="center" vertical="center" wrapText="1"/>
    </xf>
    <xf numFmtId="164" fontId="6" fillId="0" borderId="28" xfId="1" applyNumberFormat="1" applyFont="1" applyBorder="1" applyAlignment="1">
      <alignment horizontal="center" vertical="center" wrapText="1"/>
    </xf>
    <xf numFmtId="0" fontId="6" fillId="0" borderId="36" xfId="1" applyNumberFormat="1" applyFont="1" applyBorder="1" applyAlignment="1">
      <alignment horizontal="center" vertical="center" wrapText="1"/>
    </xf>
    <xf numFmtId="0" fontId="6" fillId="0" borderId="37" xfId="1" applyNumberFormat="1" applyFont="1" applyBorder="1" applyAlignment="1">
      <alignment horizontal="center" vertical="center" wrapText="1"/>
    </xf>
    <xf numFmtId="0" fontId="3" fillId="0" borderId="34" xfId="1" applyNumberFormat="1" applyFont="1" applyBorder="1" applyAlignment="1">
      <alignment horizontal="center" vertical="center" wrapText="1"/>
    </xf>
    <xf numFmtId="43" fontId="6" fillId="2" borderId="28" xfId="1" applyFont="1" applyFill="1" applyBorder="1" applyAlignment="1">
      <alignment horizontal="center" vertical="center" wrapText="1"/>
    </xf>
    <xf numFmtId="43" fontId="0" fillId="3" borderId="0" xfId="1" applyFont="1" applyFill="1"/>
    <xf numFmtId="43" fontId="6" fillId="0" borderId="21" xfId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43" fontId="2" fillId="0" borderId="29" xfId="1" applyFont="1" applyBorder="1" applyAlignment="1">
      <alignment horizontal="center" vertical="center" wrapText="1"/>
    </xf>
    <xf numFmtId="167" fontId="6" fillId="0" borderId="26" xfId="1" applyNumberFormat="1" applyFont="1" applyBorder="1" applyAlignment="1">
      <alignment vertical="center" wrapText="1"/>
    </xf>
    <xf numFmtId="43" fontId="0" fillId="0" borderId="0" xfId="1" applyFont="1"/>
    <xf numFmtId="43" fontId="6" fillId="0" borderId="31" xfId="1" applyFont="1" applyBorder="1" applyAlignment="1">
      <alignment vertical="center"/>
    </xf>
    <xf numFmtId="0" fontId="0" fillId="0" borderId="38" xfId="0" applyBorder="1"/>
    <xf numFmtId="0" fontId="0" fillId="4" borderId="38" xfId="0" applyFill="1" applyBorder="1"/>
    <xf numFmtId="167" fontId="6" fillId="0" borderId="32" xfId="1" applyNumberFormat="1" applyFont="1" applyBorder="1" applyAlignment="1">
      <alignment vertical="center"/>
    </xf>
    <xf numFmtId="168" fontId="0" fillId="0" borderId="38" xfId="1" applyNumberFormat="1" applyFont="1" applyBorder="1"/>
    <xf numFmtId="168" fontId="0" fillId="4" borderId="38" xfId="1" applyNumberFormat="1" applyFont="1" applyFill="1" applyBorder="1"/>
    <xf numFmtId="169" fontId="6" fillId="0" borderId="28" xfId="1" applyNumberFormat="1" applyFont="1" applyBorder="1" applyAlignment="1">
      <alignment horizontal="center" vertical="center" wrapText="1"/>
    </xf>
    <xf numFmtId="169" fontId="6" fillId="0" borderId="33" xfId="1" applyNumberFormat="1" applyFont="1" applyBorder="1" applyAlignment="1">
      <alignment horizontal="center" vertical="center" wrapText="1"/>
    </xf>
    <xf numFmtId="167" fontId="4" fillId="3" borderId="0" xfId="1" applyNumberFormat="1" applyFont="1" applyFill="1"/>
    <xf numFmtId="168" fontId="0" fillId="3" borderId="0" xfId="1" applyNumberFormat="1" applyFont="1" applyFill="1"/>
    <xf numFmtId="167" fontId="3" fillId="0" borderId="28" xfId="2" applyNumberFormat="1" applyFont="1" applyBorder="1" applyAlignment="1">
      <alignment vertical="center" wrapText="1"/>
    </xf>
    <xf numFmtId="0" fontId="6" fillId="0" borderId="26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2" xfId="0" applyBorder="1"/>
    <xf numFmtId="0" fontId="10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wrapText="1"/>
    </xf>
    <xf numFmtId="0" fontId="3" fillId="0" borderId="28" xfId="1" applyNumberFormat="1" applyFont="1" applyBorder="1" applyAlignment="1">
      <alignment horizontal="center" vertical="center" wrapText="1"/>
    </xf>
    <xf numFmtId="0" fontId="3" fillId="0" borderId="21" xfId="1" applyNumberFormat="1" applyFont="1" applyBorder="1" applyAlignment="1">
      <alignment horizontal="center" vertical="center" wrapText="1"/>
    </xf>
    <xf numFmtId="0" fontId="3" fillId="0" borderId="44" xfId="1" applyNumberFormat="1" applyFont="1" applyBorder="1" applyAlignment="1">
      <alignment horizontal="center" vertical="center" wrapText="1"/>
    </xf>
    <xf numFmtId="167" fontId="6" fillId="0" borderId="21" xfId="1" applyNumberFormat="1" applyFont="1" applyBorder="1" applyAlignment="1">
      <alignment horizontal="center" vertical="center" wrapText="1"/>
    </xf>
    <xf numFmtId="167" fontId="6" fillId="0" borderId="28" xfId="1" applyNumberFormat="1" applyFont="1" applyBorder="1" applyAlignment="1">
      <alignment horizontal="center" vertical="center" wrapText="1"/>
    </xf>
    <xf numFmtId="167" fontId="6" fillId="0" borderId="6" xfId="1" applyNumberFormat="1" applyFont="1" applyBorder="1" applyAlignment="1">
      <alignment horizontal="center" vertical="center" wrapText="1"/>
    </xf>
    <xf numFmtId="0" fontId="9" fillId="0" borderId="38" xfId="0" applyFont="1" applyBorder="1"/>
    <xf numFmtId="43" fontId="9" fillId="0" borderId="38" xfId="1" applyFont="1" applyBorder="1"/>
    <xf numFmtId="43" fontId="9" fillId="0" borderId="38" xfId="1" applyFont="1" applyBorder="1" applyAlignment="1">
      <alignment horizontal="center"/>
    </xf>
    <xf numFmtId="43" fontId="9" fillId="0" borderId="38" xfId="1" applyFont="1" applyBorder="1" applyAlignment="1">
      <alignment horizontal="center" vertical="center"/>
    </xf>
    <xf numFmtId="167" fontId="6" fillId="0" borderId="26" xfId="1" applyNumberFormat="1" applyFont="1" applyBorder="1" applyAlignment="1">
      <alignment horizontal="center" vertical="center" wrapText="1"/>
    </xf>
    <xf numFmtId="0" fontId="0" fillId="0" borderId="46" xfId="0" applyBorder="1" applyAlignment="1">
      <alignment horizontal="center"/>
    </xf>
    <xf numFmtId="0" fontId="0" fillId="0" borderId="42" xfId="0" applyBorder="1" applyAlignment="1">
      <alignment horizontal="center" wrapText="1"/>
    </xf>
    <xf numFmtId="43" fontId="9" fillId="0" borderId="38" xfId="1" applyFont="1" applyBorder="1" applyAlignment="1"/>
    <xf numFmtId="0" fontId="0" fillId="4" borderId="42" xfId="0" applyFill="1" applyBorder="1" applyAlignment="1">
      <alignment horizontal="center" wrapText="1"/>
    </xf>
    <xf numFmtId="43" fontId="9" fillId="4" borderId="46" xfId="0" applyNumberFormat="1" applyFont="1" applyFill="1" applyBorder="1" applyAlignment="1">
      <alignment horizontal="center"/>
    </xf>
    <xf numFmtId="43" fontId="9" fillId="0" borderId="38" xfId="0" applyNumberFormat="1" applyFont="1" applyBorder="1"/>
    <xf numFmtId="0" fontId="3" fillId="0" borderId="38" xfId="0" applyFont="1" applyBorder="1"/>
    <xf numFmtId="0" fontId="2" fillId="0" borderId="14" xfId="0" applyFont="1" applyBorder="1" applyAlignment="1">
      <alignment vertical="center"/>
    </xf>
    <xf numFmtId="43" fontId="9" fillId="0" borderId="43" xfId="1" applyFont="1" applyBorder="1" applyAlignment="1">
      <alignment vertical="center"/>
    </xf>
    <xf numFmtId="43" fontId="9" fillId="0" borderId="45" xfId="1" applyFont="1" applyBorder="1" applyAlignment="1">
      <alignment horizontal="center" vertical="center"/>
    </xf>
    <xf numFmtId="43" fontId="9" fillId="0" borderId="46" xfId="1" applyFont="1" applyBorder="1" applyAlignment="1">
      <alignment horizontal="center"/>
    </xf>
    <xf numFmtId="43" fontId="0" fillId="0" borderId="38" xfId="1" applyFont="1" applyBorder="1"/>
    <xf numFmtId="168" fontId="0" fillId="0" borderId="0" xfId="0" applyNumberFormat="1"/>
    <xf numFmtId="43" fontId="0" fillId="4" borderId="38" xfId="1" applyFont="1" applyFill="1" applyBorder="1"/>
    <xf numFmtId="43" fontId="9" fillId="4" borderId="38" xfId="1" applyFont="1" applyFill="1" applyBorder="1"/>
    <xf numFmtId="43" fontId="4" fillId="4" borderId="0" xfId="1" applyFont="1" applyFill="1"/>
    <xf numFmtId="43" fontId="0" fillId="0" borderId="0" xfId="0" applyNumberFormat="1"/>
    <xf numFmtId="44" fontId="0" fillId="0" borderId="0" xfId="0" applyNumberFormat="1"/>
    <xf numFmtId="0" fontId="11" fillId="0" borderId="0" xfId="0" applyFont="1"/>
    <xf numFmtId="43" fontId="3" fillId="0" borderId="0" xfId="1" applyFont="1" applyAlignment="1">
      <alignment horizontal="center" vertical="center" wrapText="1"/>
    </xf>
    <xf numFmtId="43" fontId="2" fillId="0" borderId="0" xfId="1" applyFont="1" applyBorder="1" applyAlignment="1">
      <alignment horizontal="center" vertical="center" wrapText="1"/>
    </xf>
    <xf numFmtId="0" fontId="3" fillId="0" borderId="19" xfId="1" applyNumberFormat="1" applyFont="1" applyBorder="1" applyAlignment="1">
      <alignment horizontal="center" vertical="center" wrapText="1"/>
    </xf>
    <xf numFmtId="0" fontId="3" fillId="0" borderId="20" xfId="1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13" xfId="1" applyFont="1" applyBorder="1" applyAlignment="1">
      <alignment vertical="center" wrapText="1"/>
    </xf>
    <xf numFmtId="43" fontId="7" fillId="0" borderId="14" xfId="1" applyFont="1" applyBorder="1" applyAlignment="1">
      <alignment vertical="center" wrapText="1"/>
    </xf>
    <xf numFmtId="43" fontId="7" fillId="0" borderId="13" xfId="1" applyFont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 wrapText="1"/>
    </xf>
    <xf numFmtId="43" fontId="8" fillId="0" borderId="17" xfId="1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8" fillId="0" borderId="7" xfId="1" applyFont="1" applyBorder="1" applyAlignment="1">
      <alignment horizontal="center" vertical="center" wrapText="1"/>
    </xf>
    <xf numFmtId="43" fontId="8" fillId="0" borderId="18" xfId="1" applyFont="1" applyBorder="1" applyAlignment="1">
      <alignment horizontal="center" vertical="center" wrapText="1"/>
    </xf>
    <xf numFmtId="43" fontId="8" fillId="0" borderId="8" xfId="1" applyFont="1" applyBorder="1" applyAlignment="1">
      <alignment horizontal="center" vertical="center" wrapText="1"/>
    </xf>
    <xf numFmtId="43" fontId="8" fillId="0" borderId="6" xfId="1" applyFont="1" applyBorder="1" applyAlignment="1">
      <alignment horizontal="center" vertical="center" wrapText="1"/>
    </xf>
    <xf numFmtId="167" fontId="6" fillId="0" borderId="19" xfId="1" applyNumberFormat="1" applyFont="1" applyBorder="1" applyAlignment="1">
      <alignment horizontal="center" vertical="center" wrapText="1"/>
    </xf>
    <xf numFmtId="167" fontId="6" fillId="0" borderId="20" xfId="1" applyNumberFormat="1" applyFont="1" applyBorder="1" applyAlignment="1">
      <alignment horizontal="center" vertical="center" wrapText="1"/>
    </xf>
    <xf numFmtId="167" fontId="6" fillId="0" borderId="21" xfId="1" applyNumberFormat="1" applyFont="1" applyBorder="1" applyAlignment="1">
      <alignment horizontal="center" vertical="center" wrapText="1"/>
    </xf>
    <xf numFmtId="167" fontId="6" fillId="0" borderId="18" xfId="1" applyNumberFormat="1" applyFont="1" applyBorder="1" applyAlignment="1">
      <alignment horizontal="center" vertical="center" wrapText="1"/>
    </xf>
    <xf numFmtId="167" fontId="6" fillId="0" borderId="8" xfId="1" applyNumberFormat="1" applyFont="1" applyBorder="1" applyAlignment="1">
      <alignment horizontal="center" vertical="center" wrapText="1"/>
    </xf>
    <xf numFmtId="167" fontId="6" fillId="0" borderId="6" xfId="1" applyNumberFormat="1" applyFont="1" applyBorder="1" applyAlignment="1">
      <alignment horizontal="center" vertical="center" wrapText="1"/>
    </xf>
    <xf numFmtId="167" fontId="6" fillId="0" borderId="25" xfId="1" applyNumberFormat="1" applyFont="1" applyBorder="1" applyAlignment="1">
      <alignment horizontal="center" vertical="center" wrapText="1"/>
    </xf>
    <xf numFmtId="167" fontId="6" fillId="0" borderId="26" xfId="1" applyNumberFormat="1" applyFont="1" applyBorder="1" applyAlignment="1">
      <alignment horizontal="center" vertical="center" wrapText="1"/>
    </xf>
    <xf numFmtId="167" fontId="6" fillId="0" borderId="27" xfId="1" applyNumberFormat="1" applyFont="1" applyBorder="1" applyAlignment="1">
      <alignment horizontal="center" vertical="center" wrapText="1"/>
    </xf>
    <xf numFmtId="167" fontId="2" fillId="0" borderId="39" xfId="1" applyNumberFormat="1" applyFont="1" applyBorder="1" applyAlignment="1">
      <alignment horizontal="center" vertical="center" wrapText="1"/>
    </xf>
    <xf numFmtId="167" fontId="2" fillId="0" borderId="40" xfId="1" applyNumberFormat="1" applyFont="1" applyBorder="1" applyAlignment="1">
      <alignment horizontal="center" vertical="center" wrapText="1"/>
    </xf>
    <xf numFmtId="167" fontId="2" fillId="0" borderId="41" xfId="1" applyNumberFormat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43" fontId="2" fillId="0" borderId="14" xfId="1" applyFont="1" applyBorder="1" applyAlignment="1">
      <alignment horizontal="center" vertical="center" wrapText="1"/>
    </xf>
    <xf numFmtId="43" fontId="5" fillId="0" borderId="15" xfId="1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 wrapText="1"/>
    </xf>
    <xf numFmtId="43" fontId="5" fillId="0" borderId="16" xfId="1" applyFont="1" applyBorder="1" applyAlignment="1">
      <alignment horizontal="center" vertical="center" wrapText="1"/>
    </xf>
    <xf numFmtId="43" fontId="5" fillId="0" borderId="18" xfId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 wrapText="1"/>
    </xf>
    <xf numFmtId="43" fontId="2" fillId="0" borderId="24" xfId="1" applyFont="1" applyBorder="1" applyAlignment="1">
      <alignment horizontal="center" vertical="center" wrapText="1"/>
    </xf>
    <xf numFmtId="43" fontId="2" fillId="0" borderId="2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3" fillId="0" borderId="11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43" fontId="6" fillId="0" borderId="19" xfId="1" applyFont="1" applyBorder="1" applyAlignment="1">
      <alignment vertical="center" wrapText="1"/>
    </xf>
    <xf numFmtId="43" fontId="6" fillId="0" borderId="20" xfId="1" applyFont="1" applyBorder="1" applyAlignment="1">
      <alignment vertical="center" wrapText="1"/>
    </xf>
    <xf numFmtId="43" fontId="6" fillId="0" borderId="21" xfId="1" applyFont="1" applyBorder="1" applyAlignment="1">
      <alignment vertical="center" wrapText="1"/>
    </xf>
    <xf numFmtId="44" fontId="3" fillId="0" borderId="22" xfId="2" applyFont="1" applyBorder="1" applyAlignment="1">
      <alignment horizontal="center" vertical="center" wrapText="1"/>
    </xf>
    <xf numFmtId="44" fontId="3" fillId="0" borderId="29" xfId="2" applyFont="1" applyBorder="1" applyAlignment="1">
      <alignment horizontal="center" vertical="center" wrapText="1"/>
    </xf>
    <xf numFmtId="43" fontId="6" fillId="0" borderId="18" xfId="1" applyFont="1" applyBorder="1" applyAlignment="1">
      <alignment vertical="center" wrapText="1"/>
    </xf>
    <xf numFmtId="43" fontId="6" fillId="0" borderId="8" xfId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43" fontId="2" fillId="0" borderId="30" xfId="1" applyFont="1" applyBorder="1" applyAlignment="1">
      <alignment horizontal="center" vertical="center" wrapText="1"/>
    </xf>
    <xf numFmtId="43" fontId="2" fillId="0" borderId="13" xfId="1" applyFont="1" applyBorder="1" applyAlignment="1">
      <alignment horizontal="center" vertical="center" wrapText="1"/>
    </xf>
    <xf numFmtId="0" fontId="6" fillId="0" borderId="30" xfId="1" applyNumberFormat="1" applyFont="1" applyBorder="1" applyAlignment="1">
      <alignment horizontal="center" vertical="center" wrapText="1"/>
    </xf>
    <xf numFmtId="0" fontId="6" fillId="0" borderId="13" xfId="1" applyNumberFormat="1" applyFont="1" applyBorder="1" applyAlignment="1">
      <alignment horizontal="center" vertical="center" wrapText="1"/>
    </xf>
    <xf numFmtId="0" fontId="3" fillId="0" borderId="15" xfId="1" applyNumberFormat="1" applyFont="1" applyBorder="1" applyAlignment="1">
      <alignment horizontal="center" vertical="center" wrapText="1"/>
    </xf>
    <xf numFmtId="0" fontId="3" fillId="0" borderId="10" xfId="1" applyNumberFormat="1" applyFont="1" applyBorder="1" applyAlignment="1">
      <alignment horizontal="center" vertical="center" wrapText="1"/>
    </xf>
    <xf numFmtId="0" fontId="3" fillId="0" borderId="16" xfId="1" applyNumberFormat="1" applyFont="1" applyBorder="1" applyAlignment="1">
      <alignment horizontal="center" vertical="center" wrapText="1"/>
    </xf>
    <xf numFmtId="43" fontId="6" fillId="0" borderId="19" xfId="1" applyFont="1" applyBorder="1" applyAlignment="1">
      <alignment horizontal="center" vertical="center" wrapText="1"/>
    </xf>
    <xf numFmtId="43" fontId="6" fillId="0" borderId="20" xfId="1" applyFont="1" applyBorder="1" applyAlignment="1">
      <alignment horizontal="center" vertical="center" wrapText="1"/>
    </xf>
    <xf numFmtId="43" fontId="6" fillId="0" borderId="21" xfId="1" applyFont="1" applyBorder="1" applyAlignment="1">
      <alignment horizontal="center" vertical="center" wrapText="1"/>
    </xf>
    <xf numFmtId="43" fontId="6" fillId="0" borderId="18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6" fillId="0" borderId="6" xfId="1" applyFont="1" applyBorder="1" applyAlignment="1">
      <alignment horizontal="center" vertical="center" wrapText="1"/>
    </xf>
    <xf numFmtId="43" fontId="5" fillId="0" borderId="25" xfId="1" applyFont="1" applyBorder="1" applyAlignment="1">
      <alignment horizontal="center" vertical="center" wrapText="1"/>
    </xf>
    <xf numFmtId="43" fontId="5" fillId="0" borderId="26" xfId="1" applyFont="1" applyBorder="1" applyAlignment="1">
      <alignment horizontal="center" vertical="center" wrapText="1"/>
    </xf>
    <xf numFmtId="43" fontId="5" fillId="0" borderId="27" xfId="1" applyFont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43" fontId="5" fillId="0" borderId="17" xfId="1" applyFont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43" fontId="5" fillId="0" borderId="7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43" fontId="3" fillId="0" borderId="0" xfId="1" applyFont="1" applyBorder="1" applyAlignment="1">
      <alignment vertical="center" wrapText="1"/>
    </xf>
    <xf numFmtId="43" fontId="3" fillId="0" borderId="9" xfId="1" applyFont="1" applyBorder="1" applyAlignment="1">
      <alignment vertical="center" wrapText="1"/>
    </xf>
    <xf numFmtId="44" fontId="3" fillId="0" borderId="31" xfId="2" applyFont="1" applyBorder="1" applyAlignment="1">
      <alignment vertical="center" wrapText="1"/>
    </xf>
    <xf numFmtId="44" fontId="3" fillId="0" borderId="32" xfId="2" applyFont="1" applyBorder="1" applyAlignment="1">
      <alignment vertical="center" wrapText="1"/>
    </xf>
    <xf numFmtId="0" fontId="9" fillId="4" borderId="38" xfId="0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G13"/>
  <sheetViews>
    <sheetView tabSelected="1" workbookViewId="0">
      <selection activeCell="E21" sqref="E21"/>
    </sheetView>
  </sheetViews>
  <sheetFormatPr defaultRowHeight="14.4" x14ac:dyDescent="0.3"/>
  <cols>
    <col min="4" max="4" width="19.6640625" customWidth="1"/>
    <col min="5" max="5" width="22.109375" customWidth="1"/>
    <col min="6" max="6" width="14.21875" customWidth="1"/>
    <col min="7" max="7" width="17.109375" customWidth="1"/>
    <col min="8" max="8" width="12.109375" customWidth="1"/>
    <col min="9" max="9" width="12" customWidth="1"/>
    <col min="10" max="10" width="10.77734375" customWidth="1"/>
    <col min="11" max="11" width="10.5546875" customWidth="1"/>
    <col min="12" max="12" width="10.21875" customWidth="1"/>
  </cols>
  <sheetData>
    <row r="7" spans="4:7" ht="11.4" customHeight="1" x14ac:dyDescent="0.3"/>
    <row r="8" spans="4:7" ht="24" customHeight="1" x14ac:dyDescent="0.3">
      <c r="D8" s="59" t="s">
        <v>47</v>
      </c>
      <c r="E8" s="41">
        <f>'Global Logistics'!L10</f>
        <v>11475009.800000001</v>
      </c>
    </row>
    <row r="9" spans="4:7" x14ac:dyDescent="0.3">
      <c r="D9" s="59" t="s">
        <v>48</v>
      </c>
      <c r="E9" s="41">
        <f>'Bio-Medi LTD'!L10</f>
        <v>6083225.5</v>
      </c>
      <c r="G9" s="76">
        <f>E9-E10</f>
        <v>283225.5</v>
      </c>
    </row>
    <row r="10" spans="4:7" x14ac:dyDescent="0.3">
      <c r="D10" s="157" t="s">
        <v>49</v>
      </c>
      <c r="E10" s="42">
        <f>'შპს ემ აი დი'!K10</f>
        <v>5800000</v>
      </c>
      <c r="G10" s="76"/>
    </row>
    <row r="11" spans="4:7" x14ac:dyDescent="0.3">
      <c r="D11" s="59" t="s">
        <v>50</v>
      </c>
      <c r="E11" s="41">
        <f>'PSP Pharma'!J10</f>
        <v>9885000</v>
      </c>
    </row>
    <row r="12" spans="4:7" x14ac:dyDescent="0.3">
      <c r="D12" s="59" t="s">
        <v>51</v>
      </c>
      <c r="E12" s="41">
        <f>'LTD Weekend'!J10</f>
        <v>8975000</v>
      </c>
      <c r="G12" s="76">
        <f>E12-E10</f>
        <v>3175000</v>
      </c>
    </row>
    <row r="13" spans="4:7" x14ac:dyDescent="0.3">
      <c r="E13" s="3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F26" sqref="F26"/>
    </sheetView>
  </sheetViews>
  <sheetFormatPr defaultRowHeight="14.4" x14ac:dyDescent="0.3"/>
  <cols>
    <col min="1" max="1" width="6.21875" style="49" customWidth="1"/>
    <col min="2" max="2" width="23.109375" customWidth="1"/>
    <col min="3" max="3" width="20.21875" customWidth="1"/>
    <col min="4" max="4" width="15.109375" customWidth="1"/>
    <col min="5" max="5" width="19.44140625" customWidth="1"/>
    <col min="6" max="6" width="17.109375" style="49" customWidth="1"/>
    <col min="7" max="7" width="19" customWidth="1"/>
    <col min="8" max="8" width="11.21875" customWidth="1"/>
    <col min="9" max="9" width="9.77734375" customWidth="1"/>
    <col min="10" max="10" width="9" customWidth="1"/>
    <col min="11" max="11" width="25.88671875" bestFit="1" customWidth="1"/>
    <col min="12" max="12" width="14.33203125" bestFit="1" customWidth="1"/>
  </cols>
  <sheetData>
    <row r="1" spans="1:12" ht="29.4" customHeight="1" x14ac:dyDescent="0.3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22.8" customHeight="1" thickBot="1" x14ac:dyDescent="0.35">
      <c r="A2" s="84" t="s">
        <v>14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6.2" thickBot="1" x14ac:dyDescent="0.35">
      <c r="A3" s="53">
        <v>1</v>
      </c>
      <c r="B3" s="54">
        <v>2</v>
      </c>
      <c r="C3" s="54">
        <v>3</v>
      </c>
      <c r="D3" s="54">
        <v>4</v>
      </c>
      <c r="E3" s="54">
        <v>5</v>
      </c>
      <c r="F3" s="54">
        <v>6</v>
      </c>
      <c r="G3" s="54">
        <v>7</v>
      </c>
      <c r="H3" s="85">
        <v>8</v>
      </c>
      <c r="I3" s="86"/>
      <c r="J3" s="86"/>
      <c r="K3" s="55">
        <v>9</v>
      </c>
    </row>
    <row r="4" spans="1:12" ht="15.75" customHeight="1" x14ac:dyDescent="0.3">
      <c r="A4" s="87" t="s">
        <v>9</v>
      </c>
      <c r="B4" s="89" t="s">
        <v>0</v>
      </c>
      <c r="C4" s="89" t="s">
        <v>1</v>
      </c>
      <c r="D4" s="89" t="s">
        <v>2</v>
      </c>
      <c r="E4" s="89" t="s">
        <v>3</v>
      </c>
      <c r="F4" s="91" t="s">
        <v>4</v>
      </c>
      <c r="G4" s="89" t="s">
        <v>5</v>
      </c>
      <c r="H4" s="93" t="s">
        <v>46</v>
      </c>
      <c r="I4" s="94"/>
      <c r="J4" s="95"/>
      <c r="K4" s="89" t="s">
        <v>6</v>
      </c>
    </row>
    <row r="5" spans="1:12" ht="96.6" customHeight="1" thickBot="1" x14ac:dyDescent="0.35">
      <c r="A5" s="88"/>
      <c r="B5" s="90"/>
      <c r="C5" s="90"/>
      <c r="D5" s="90"/>
      <c r="E5" s="90"/>
      <c r="F5" s="92"/>
      <c r="G5" s="90"/>
      <c r="H5" s="96"/>
      <c r="I5" s="97"/>
      <c r="J5" s="98"/>
      <c r="K5" s="90"/>
    </row>
    <row r="6" spans="1:12" ht="47.4" thickBot="1" x14ac:dyDescent="0.35">
      <c r="A6" s="20">
        <v>1</v>
      </c>
      <c r="B6" s="32" t="s">
        <v>19</v>
      </c>
      <c r="C6" s="32" t="s">
        <v>32</v>
      </c>
      <c r="D6" s="32" t="s">
        <v>20</v>
      </c>
      <c r="E6" s="56">
        <v>1600000</v>
      </c>
      <c r="F6" s="56">
        <v>2.7</v>
      </c>
      <c r="G6" s="56">
        <f>E6*F6</f>
        <v>4320000</v>
      </c>
      <c r="H6" s="99" t="s">
        <v>44</v>
      </c>
      <c r="I6" s="100"/>
      <c r="J6" s="101"/>
      <c r="K6" s="57">
        <f>G6</f>
        <v>4320000</v>
      </c>
    </row>
    <row r="7" spans="1:12" ht="47.4" thickBot="1" x14ac:dyDescent="0.35">
      <c r="A7" s="20">
        <v>2</v>
      </c>
      <c r="B7" s="33" t="s">
        <v>21</v>
      </c>
      <c r="C7" s="32" t="s">
        <v>32</v>
      </c>
      <c r="D7" s="32" t="s">
        <v>20</v>
      </c>
      <c r="E7" s="58">
        <v>100000</v>
      </c>
      <c r="F7" s="56">
        <v>1.9</v>
      </c>
      <c r="G7" s="58">
        <f>E7*F7</f>
        <v>190000</v>
      </c>
      <c r="H7" s="102"/>
      <c r="I7" s="103"/>
      <c r="J7" s="104"/>
      <c r="K7" s="57">
        <f>G7</f>
        <v>190000</v>
      </c>
    </row>
    <row r="8" spans="1:12" ht="63" thickBot="1" x14ac:dyDescent="0.35">
      <c r="A8" s="20">
        <v>3</v>
      </c>
      <c r="B8" s="33" t="s">
        <v>22</v>
      </c>
      <c r="C8" s="32" t="s">
        <v>32</v>
      </c>
      <c r="D8" s="32" t="s">
        <v>20</v>
      </c>
      <c r="E8" s="58">
        <v>1000000</v>
      </c>
      <c r="F8" s="58">
        <v>0.05</v>
      </c>
      <c r="G8" s="58">
        <f>E8*F8</f>
        <v>50000</v>
      </c>
      <c r="H8" s="99"/>
      <c r="I8" s="100"/>
      <c r="J8" s="101"/>
      <c r="K8" s="57">
        <f>G8</f>
        <v>50000</v>
      </c>
    </row>
    <row r="9" spans="1:12" ht="63" thickBot="1" x14ac:dyDescent="0.35">
      <c r="A9" s="20">
        <v>4</v>
      </c>
      <c r="B9" s="33" t="s">
        <v>23</v>
      </c>
      <c r="C9" s="32" t="s">
        <v>32</v>
      </c>
      <c r="D9" s="32" t="s">
        <v>20</v>
      </c>
      <c r="E9" s="58">
        <v>1000000</v>
      </c>
      <c r="F9" s="58">
        <v>1.24</v>
      </c>
      <c r="G9" s="58">
        <f>E9*F9</f>
        <v>1240000</v>
      </c>
      <c r="H9" s="105"/>
      <c r="I9" s="106"/>
      <c r="J9" s="107"/>
      <c r="K9" s="57">
        <f>G9</f>
        <v>1240000</v>
      </c>
    </row>
    <row r="10" spans="1:12" ht="21.75" customHeight="1" thickBot="1" x14ac:dyDescent="0.35">
      <c r="A10" s="48"/>
      <c r="B10" s="11"/>
      <c r="C10" s="11"/>
      <c r="D10" s="11"/>
      <c r="E10" s="35"/>
      <c r="F10" s="63"/>
      <c r="G10" s="35"/>
      <c r="H10" s="108" t="s">
        <v>7</v>
      </c>
      <c r="I10" s="109"/>
      <c r="J10" s="110"/>
      <c r="K10" s="47">
        <f>SUM(K6:K9)</f>
        <v>5800000</v>
      </c>
      <c r="L10" s="31"/>
    </row>
    <row r="16" spans="1:12" ht="15" thickBot="1" x14ac:dyDescent="0.35"/>
    <row r="17" spans="3:7" ht="47.4" thickBot="1" x14ac:dyDescent="0.35">
      <c r="C17" s="52" t="s">
        <v>52</v>
      </c>
      <c r="D17" s="51">
        <v>2017</v>
      </c>
      <c r="E17" s="51">
        <v>2018</v>
      </c>
      <c r="F17" s="51">
        <v>2019</v>
      </c>
      <c r="G17" s="51">
        <v>2020</v>
      </c>
    </row>
    <row r="18" spans="3:7" ht="22.8" customHeight="1" thickBot="1" x14ac:dyDescent="0.35">
      <c r="C18" s="71" t="s">
        <v>53</v>
      </c>
      <c r="D18" s="72">
        <v>45240</v>
      </c>
      <c r="E18" s="72">
        <v>214535.5</v>
      </c>
      <c r="F18" s="73">
        <v>6382.53</v>
      </c>
      <c r="G18" s="62">
        <v>3497124.73</v>
      </c>
    </row>
    <row r="19" spans="3:7" ht="22.2" customHeight="1" x14ac:dyDescent="0.3">
      <c r="C19" s="50"/>
      <c r="D19" s="38"/>
      <c r="E19" s="38"/>
      <c r="F19" s="64"/>
      <c r="G19" s="59"/>
    </row>
    <row r="20" spans="3:7" ht="28.8" x14ac:dyDescent="0.3">
      <c r="C20" s="67" t="s">
        <v>58</v>
      </c>
      <c r="D20" s="39"/>
      <c r="E20" s="39"/>
      <c r="F20" s="68">
        <f>(D18+E18+F18)/3</f>
        <v>88719.343333333338</v>
      </c>
      <c r="G20" s="59"/>
    </row>
    <row r="21" spans="3:7" x14ac:dyDescent="0.3">
      <c r="C21" s="65"/>
      <c r="D21" s="38"/>
      <c r="E21" s="38"/>
      <c r="F21" s="64"/>
      <c r="G21" s="66"/>
    </row>
    <row r="22" spans="3:7" ht="15.6" x14ac:dyDescent="0.3">
      <c r="C22" s="70" t="s">
        <v>55</v>
      </c>
      <c r="D22" s="75">
        <v>64028.4</v>
      </c>
      <c r="E22" s="75">
        <v>88090.06</v>
      </c>
      <c r="F22" s="74">
        <v>87382.06</v>
      </c>
      <c r="G22" s="60">
        <v>1224669.5</v>
      </c>
    </row>
    <row r="23" spans="3:7" ht="15.6" x14ac:dyDescent="0.3">
      <c r="C23" s="70" t="s">
        <v>56</v>
      </c>
      <c r="D23" s="75">
        <v>64028.4</v>
      </c>
      <c r="E23" s="75">
        <v>61801.79</v>
      </c>
      <c r="F23" s="74">
        <v>55223.26</v>
      </c>
      <c r="G23" s="60">
        <v>1124707.3</v>
      </c>
    </row>
    <row r="24" spans="3:7" ht="15.6" x14ac:dyDescent="0.3">
      <c r="C24" s="70" t="s">
        <v>54</v>
      </c>
      <c r="D24" s="75">
        <f>D22-D23</f>
        <v>0</v>
      </c>
      <c r="E24" s="60">
        <f>E22-E23</f>
        <v>26288.269999999997</v>
      </c>
      <c r="F24" s="74">
        <f>F22-F23</f>
        <v>32158.799999999996</v>
      </c>
      <c r="G24" s="60">
        <f>G22-G23</f>
        <v>99962.199999999953</v>
      </c>
    </row>
    <row r="25" spans="3:7" x14ac:dyDescent="0.3">
      <c r="C25" s="38"/>
      <c r="D25" s="38"/>
      <c r="E25" s="38"/>
      <c r="F25" s="64"/>
      <c r="G25" s="69"/>
    </row>
    <row r="26" spans="3:7" ht="15.6" x14ac:dyDescent="0.3">
      <c r="C26" s="70" t="s">
        <v>57</v>
      </c>
      <c r="D26" s="38"/>
      <c r="E26" s="38"/>
      <c r="F26" s="61">
        <v>5615.2</v>
      </c>
      <c r="G26" s="60">
        <v>15021.74</v>
      </c>
    </row>
  </sheetData>
  <mergeCells count="17">
    <mergeCell ref="H6:J6"/>
    <mergeCell ref="H7:J7"/>
    <mergeCell ref="H8:J8"/>
    <mergeCell ref="H9:J9"/>
    <mergeCell ref="H10:J10"/>
    <mergeCell ref="A1:K1"/>
    <mergeCell ref="A2:K2"/>
    <mergeCell ref="H3:J3"/>
    <mergeCell ref="A4:A5"/>
    <mergeCell ref="B4:B5"/>
    <mergeCell ref="C4:C5"/>
    <mergeCell ref="D4:D5"/>
    <mergeCell ref="E4:E5"/>
    <mergeCell ref="F4:F5"/>
    <mergeCell ref="G4:G5"/>
    <mergeCell ref="K4:K5"/>
    <mergeCell ref="H4:J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7" workbookViewId="0">
      <selection activeCell="L10" sqref="L10"/>
    </sheetView>
  </sheetViews>
  <sheetFormatPr defaultRowHeight="14.4" x14ac:dyDescent="0.3"/>
  <cols>
    <col min="1" max="1" width="6.21875" customWidth="1"/>
    <col min="2" max="2" width="24.6640625" customWidth="1"/>
    <col min="3" max="3" width="18.5546875" bestFit="1" customWidth="1"/>
    <col min="4" max="4" width="24.44140625" customWidth="1"/>
    <col min="5" max="5" width="26.88671875" bestFit="1" customWidth="1"/>
    <col min="6" max="6" width="22.33203125" customWidth="1"/>
    <col min="7" max="7" width="21" customWidth="1"/>
    <col min="9" max="9" width="17" customWidth="1"/>
    <col min="10" max="10" width="3.77734375" customWidth="1"/>
    <col min="11" max="11" width="25.88671875" bestFit="1" customWidth="1"/>
    <col min="12" max="12" width="15.6640625" bestFit="1" customWidth="1"/>
    <col min="13" max="13" width="11.44140625" customWidth="1"/>
  </cols>
  <sheetData>
    <row r="1" spans="1:12" ht="15.75" customHeight="1" x14ac:dyDescent="0.3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2" t="s">
        <v>59</v>
      </c>
    </row>
    <row r="2" spans="1:12" ht="16.5" customHeight="1" thickBot="1" x14ac:dyDescent="0.35">
      <c r="A2" s="119" t="s">
        <v>14</v>
      </c>
      <c r="B2" s="119"/>
      <c r="C2" s="119"/>
      <c r="D2" s="119"/>
      <c r="E2" s="119"/>
      <c r="F2" s="119"/>
      <c r="G2" s="119"/>
      <c r="H2" s="119"/>
      <c r="I2" s="119"/>
      <c r="J2" s="119"/>
      <c r="K2" s="84"/>
    </row>
    <row r="3" spans="1:12" ht="16.8" thickTop="1" thickBot="1" x14ac:dyDescent="0.35">
      <c r="A3" s="8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122">
        <v>8</v>
      </c>
      <c r="I3" s="123"/>
      <c r="J3" s="123"/>
      <c r="K3" s="14">
        <v>9</v>
      </c>
    </row>
    <row r="4" spans="1:12" ht="15.75" customHeight="1" thickTop="1" x14ac:dyDescent="0.3">
      <c r="A4" s="120" t="s">
        <v>9</v>
      </c>
      <c r="B4" s="111" t="s">
        <v>0</v>
      </c>
      <c r="C4" s="111" t="s">
        <v>1</v>
      </c>
      <c r="D4" s="111" t="s">
        <v>2</v>
      </c>
      <c r="E4" s="111" t="s">
        <v>3</v>
      </c>
      <c r="F4" s="111" t="s">
        <v>4</v>
      </c>
      <c r="G4" s="111" t="s">
        <v>5</v>
      </c>
      <c r="H4" s="113" t="s">
        <v>15</v>
      </c>
      <c r="I4" s="114"/>
      <c r="J4" s="115"/>
      <c r="K4" s="111" t="s">
        <v>6</v>
      </c>
    </row>
    <row r="5" spans="1:12" ht="106.8" customHeight="1" thickBot="1" x14ac:dyDescent="0.35">
      <c r="A5" s="121"/>
      <c r="B5" s="112"/>
      <c r="C5" s="112"/>
      <c r="D5" s="112"/>
      <c r="E5" s="112"/>
      <c r="F5" s="112"/>
      <c r="G5" s="112"/>
      <c r="H5" s="116"/>
      <c r="I5" s="117"/>
      <c r="J5" s="118"/>
      <c r="K5" s="112"/>
    </row>
    <row r="6" spans="1:12" ht="31.8" thickBot="1" x14ac:dyDescent="0.35">
      <c r="A6" s="7">
        <v>1</v>
      </c>
      <c r="B6" s="15" t="s">
        <v>19</v>
      </c>
      <c r="C6" s="4" t="s">
        <v>12</v>
      </c>
      <c r="D6" s="4" t="s">
        <v>20</v>
      </c>
      <c r="E6" s="4">
        <v>1600000</v>
      </c>
      <c r="F6" s="4">
        <v>0.62</v>
      </c>
      <c r="G6" s="4">
        <f>E6*F6</f>
        <v>992000</v>
      </c>
      <c r="H6" s="124">
        <v>208000</v>
      </c>
      <c r="I6" s="125"/>
      <c r="J6" s="126"/>
      <c r="K6" s="3">
        <f>G6+H6</f>
        <v>1200000</v>
      </c>
    </row>
    <row r="7" spans="1:12" ht="31.8" thickBot="1" x14ac:dyDescent="0.35">
      <c r="A7" s="7">
        <v>2</v>
      </c>
      <c r="B7" s="16" t="s">
        <v>21</v>
      </c>
      <c r="C7" s="2" t="s">
        <v>12</v>
      </c>
      <c r="D7" s="2" t="s">
        <v>20</v>
      </c>
      <c r="E7" s="2">
        <v>100000</v>
      </c>
      <c r="F7" s="2">
        <v>0.38100000000000001</v>
      </c>
      <c r="G7" s="2">
        <f>E7*F7</f>
        <v>38100</v>
      </c>
      <c r="H7" s="129">
        <v>8900</v>
      </c>
      <c r="I7" s="130"/>
      <c r="J7" s="131"/>
      <c r="K7" s="3">
        <f>G7+H7</f>
        <v>47000</v>
      </c>
    </row>
    <row r="8" spans="1:12" ht="30" customHeight="1" thickBot="1" x14ac:dyDescent="0.35">
      <c r="A8" s="7">
        <v>3</v>
      </c>
      <c r="B8" s="16" t="s">
        <v>22</v>
      </c>
      <c r="C8" s="2" t="s">
        <v>12</v>
      </c>
      <c r="D8" s="2" t="s">
        <v>20</v>
      </c>
      <c r="E8" s="2">
        <v>1000000</v>
      </c>
      <c r="F8" s="2">
        <v>0.372</v>
      </c>
      <c r="G8" s="2">
        <f>E8*F8</f>
        <v>372000</v>
      </c>
      <c r="H8" s="124">
        <v>78000</v>
      </c>
      <c r="I8" s="125"/>
      <c r="J8" s="126"/>
      <c r="K8" s="3">
        <f>G8+H8</f>
        <v>450000</v>
      </c>
    </row>
    <row r="9" spans="1:12" ht="31.5" customHeight="1" thickBot="1" x14ac:dyDescent="0.35">
      <c r="A9" s="7">
        <v>4</v>
      </c>
      <c r="B9" s="16" t="s">
        <v>23</v>
      </c>
      <c r="C9" s="2" t="s">
        <v>12</v>
      </c>
      <c r="D9" s="2" t="s">
        <v>20</v>
      </c>
      <c r="E9" s="2">
        <v>1000000</v>
      </c>
      <c r="F9" s="2">
        <v>0.11600000000000001</v>
      </c>
      <c r="G9" s="2">
        <f>E9*F9</f>
        <v>116000</v>
      </c>
      <c r="H9" s="124">
        <v>24000</v>
      </c>
      <c r="I9" s="125"/>
      <c r="J9" s="126"/>
      <c r="K9" s="3">
        <f>G9+H9</f>
        <v>140000</v>
      </c>
    </row>
    <row r="10" spans="1:12" ht="21.75" customHeight="1" thickTop="1" thickBot="1" x14ac:dyDescent="0.35">
      <c r="A10" s="11"/>
      <c r="B10" s="11"/>
      <c r="C10" s="11"/>
      <c r="D10" s="11"/>
      <c r="E10" s="11"/>
      <c r="F10" s="11"/>
      <c r="G10" s="11"/>
      <c r="H10" s="12"/>
      <c r="I10" s="13" t="s">
        <v>7</v>
      </c>
      <c r="J10" s="127">
        <f>SUM(K6,K7,K8,K9)</f>
        <v>1837000</v>
      </c>
      <c r="K10" s="128"/>
      <c r="L10" s="46">
        <f>J10*3.3115</f>
        <v>6083225.5</v>
      </c>
    </row>
    <row r="11" spans="1:12" ht="15.6" thickTop="1" thickBot="1" x14ac:dyDescent="0.35"/>
    <row r="12" spans="1:12" ht="47.4" thickBot="1" x14ac:dyDescent="0.35">
      <c r="C12" s="52" t="s">
        <v>52</v>
      </c>
      <c r="D12" s="51">
        <v>2017</v>
      </c>
      <c r="E12" s="51">
        <v>2018</v>
      </c>
      <c r="F12" s="51">
        <v>2019</v>
      </c>
      <c r="G12" s="51">
        <v>2020</v>
      </c>
    </row>
    <row r="13" spans="1:12" ht="16.2" thickBot="1" x14ac:dyDescent="0.35">
      <c r="C13" s="71" t="s">
        <v>53</v>
      </c>
      <c r="D13" s="78">
        <v>1135995</v>
      </c>
      <c r="E13" s="78">
        <v>1303453</v>
      </c>
      <c r="F13" s="68">
        <v>1642399</v>
      </c>
      <c r="G13" s="62"/>
      <c r="I13" s="80">
        <f>H6+H7+H8+H9</f>
        <v>318900</v>
      </c>
      <c r="K13" s="81">
        <f>J10-I13</f>
        <v>1518100</v>
      </c>
      <c r="L13">
        <v>3.3115000000000001</v>
      </c>
    </row>
    <row r="14" spans="1:12" x14ac:dyDescent="0.3">
      <c r="C14" s="50"/>
      <c r="D14" s="38"/>
      <c r="E14" s="38"/>
      <c r="F14" s="64"/>
      <c r="G14" s="59"/>
    </row>
    <row r="15" spans="1:12" ht="28.8" x14ac:dyDescent="0.3">
      <c r="C15" s="67" t="s">
        <v>58</v>
      </c>
      <c r="D15" s="77"/>
      <c r="E15" s="39"/>
      <c r="F15" s="68">
        <f>(D13+E13+F13)/3</f>
        <v>1360615.6666666667</v>
      </c>
      <c r="G15" s="59"/>
      <c r="K15" s="81">
        <f>K13*L13</f>
        <v>5027188.1500000004</v>
      </c>
    </row>
    <row r="16" spans="1:12" x14ac:dyDescent="0.3">
      <c r="C16" s="65"/>
      <c r="D16" s="38"/>
      <c r="E16" s="38"/>
      <c r="F16" s="64"/>
      <c r="G16" s="66"/>
    </row>
    <row r="17" spans="3:7" ht="15.6" x14ac:dyDescent="0.3">
      <c r="C17" s="70" t="s">
        <v>55</v>
      </c>
      <c r="D17" s="75"/>
      <c r="E17" s="75"/>
      <c r="F17" s="74"/>
      <c r="G17" s="60"/>
    </row>
    <row r="18" spans="3:7" ht="15.6" x14ac:dyDescent="0.3">
      <c r="C18" s="70" t="s">
        <v>56</v>
      </c>
      <c r="D18" s="75"/>
      <c r="E18" s="75"/>
      <c r="F18" s="74"/>
      <c r="G18" s="60"/>
    </row>
    <row r="19" spans="3:7" ht="15.6" x14ac:dyDescent="0.3">
      <c r="C19" s="70" t="s">
        <v>54</v>
      </c>
      <c r="D19" s="75"/>
      <c r="E19" s="60"/>
      <c r="F19" s="74"/>
      <c r="G19" s="60"/>
    </row>
    <row r="20" spans="3:7" x14ac:dyDescent="0.3">
      <c r="C20" s="38"/>
      <c r="D20" s="38"/>
      <c r="E20" s="38"/>
      <c r="F20" s="64"/>
      <c r="G20" s="69"/>
    </row>
    <row r="21" spans="3:7" ht="15.6" x14ac:dyDescent="0.3">
      <c r="C21" s="70" t="s">
        <v>57</v>
      </c>
      <c r="D21" s="38"/>
      <c r="E21" s="38"/>
      <c r="F21" s="61"/>
      <c r="G21" s="60"/>
    </row>
  </sheetData>
  <mergeCells count="17">
    <mergeCell ref="H8:J8"/>
    <mergeCell ref="H9:J9"/>
    <mergeCell ref="J10:K10"/>
    <mergeCell ref="H6:J6"/>
    <mergeCell ref="H7:J7"/>
    <mergeCell ref="F4:F5"/>
    <mergeCell ref="G4:G5"/>
    <mergeCell ref="H4:J5"/>
    <mergeCell ref="K4:K5"/>
    <mergeCell ref="A1:K1"/>
    <mergeCell ref="A2:K2"/>
    <mergeCell ref="A4:A5"/>
    <mergeCell ref="B4:B5"/>
    <mergeCell ref="C4:C5"/>
    <mergeCell ref="D4:D5"/>
    <mergeCell ref="E4:E5"/>
    <mergeCell ref="H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10" workbookViewId="0">
      <selection activeCell="F21" sqref="F21"/>
    </sheetView>
  </sheetViews>
  <sheetFormatPr defaultRowHeight="14.4" x14ac:dyDescent="0.3"/>
  <cols>
    <col min="1" max="1" width="10.88671875" bestFit="1" customWidth="1"/>
    <col min="2" max="2" width="22.109375" bestFit="1" customWidth="1"/>
    <col min="3" max="3" width="18.5546875" bestFit="1" customWidth="1"/>
    <col min="4" max="4" width="29.33203125" customWidth="1"/>
    <col min="5" max="5" width="24" customWidth="1"/>
    <col min="6" max="6" width="20.5546875" customWidth="1"/>
    <col min="7" max="7" width="22" customWidth="1"/>
    <col min="8" max="8" width="28.33203125" customWidth="1"/>
    <col min="9" max="9" width="23.33203125" customWidth="1"/>
    <col min="10" max="10" width="25.88671875" customWidth="1"/>
  </cols>
  <sheetData>
    <row r="1" spans="1:10" ht="15.6" x14ac:dyDescent="0.3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5"/>
    </row>
    <row r="2" spans="1:10" ht="16.2" thickBot="1" x14ac:dyDescent="0.35">
      <c r="A2" s="119" t="s">
        <v>14</v>
      </c>
      <c r="B2" s="119"/>
      <c r="C2" s="119"/>
      <c r="D2" s="119"/>
      <c r="E2" s="119"/>
      <c r="F2" s="119"/>
      <c r="G2" s="119"/>
      <c r="H2" s="119"/>
      <c r="I2" s="119"/>
      <c r="J2" s="6"/>
    </row>
    <row r="3" spans="1:10" ht="18" customHeight="1" thickTop="1" thickBot="1" x14ac:dyDescent="0.35">
      <c r="A3" s="17">
        <v>1</v>
      </c>
      <c r="B3" s="18">
        <v>2</v>
      </c>
      <c r="C3" s="18">
        <v>3</v>
      </c>
      <c r="D3" s="18">
        <v>4</v>
      </c>
      <c r="E3" s="18">
        <v>5</v>
      </c>
      <c r="F3" s="18">
        <v>6</v>
      </c>
      <c r="G3" s="18">
        <v>7</v>
      </c>
      <c r="H3" s="20">
        <v>8</v>
      </c>
      <c r="I3" s="28">
        <v>9</v>
      </c>
      <c r="J3" s="27">
        <v>10</v>
      </c>
    </row>
    <row r="4" spans="1:10" ht="15" customHeight="1" x14ac:dyDescent="0.3">
      <c r="A4" s="132" t="s">
        <v>9</v>
      </c>
      <c r="B4" s="132" t="s">
        <v>0</v>
      </c>
      <c r="C4" s="132" t="s">
        <v>1</v>
      </c>
      <c r="D4" s="132" t="s">
        <v>36</v>
      </c>
      <c r="E4" s="132" t="s">
        <v>39</v>
      </c>
      <c r="F4" s="132" t="s">
        <v>3</v>
      </c>
      <c r="G4" s="132" t="s">
        <v>40</v>
      </c>
      <c r="H4" s="132" t="s">
        <v>41</v>
      </c>
      <c r="I4" s="132" t="s">
        <v>8</v>
      </c>
      <c r="J4" s="134" t="s">
        <v>42</v>
      </c>
    </row>
    <row r="5" spans="1:10" ht="93.6" customHeight="1" thickBot="1" x14ac:dyDescent="0.35">
      <c r="A5" s="112"/>
      <c r="B5" s="112"/>
      <c r="C5" s="112"/>
      <c r="D5" s="112"/>
      <c r="E5" s="112"/>
      <c r="F5" s="112"/>
      <c r="G5" s="112"/>
      <c r="H5" s="133"/>
      <c r="I5" s="133"/>
      <c r="J5" s="135"/>
    </row>
    <row r="6" spans="1:10" ht="48" customHeight="1" thickBot="1" x14ac:dyDescent="0.35">
      <c r="A6" s="20">
        <v>1</v>
      </c>
      <c r="B6" s="15" t="s">
        <v>26</v>
      </c>
      <c r="C6" s="15" t="s">
        <v>32</v>
      </c>
      <c r="D6" s="15" t="s">
        <v>33</v>
      </c>
      <c r="E6" s="15" t="s">
        <v>37</v>
      </c>
      <c r="F6" s="15">
        <v>1600000</v>
      </c>
      <c r="G6" s="21">
        <v>5.5</v>
      </c>
      <c r="H6" s="21">
        <f>F6*G6</f>
        <v>8800000</v>
      </c>
      <c r="I6" s="20">
        <v>0</v>
      </c>
      <c r="J6" s="43">
        <f>H6</f>
        <v>8800000</v>
      </c>
    </row>
    <row r="7" spans="1:10" ht="62.25" customHeight="1" thickBot="1" x14ac:dyDescent="0.35">
      <c r="A7" s="20">
        <v>2</v>
      </c>
      <c r="B7" s="16" t="s">
        <v>27</v>
      </c>
      <c r="C7" s="15" t="s">
        <v>32</v>
      </c>
      <c r="D7" s="25" t="s">
        <v>34</v>
      </c>
      <c r="E7" s="24" t="s">
        <v>38</v>
      </c>
      <c r="F7" s="16">
        <v>100000</v>
      </c>
      <c r="G7" s="22">
        <v>1</v>
      </c>
      <c r="H7" s="21">
        <f t="shared" ref="H7:H9" si="0">F7*G7</f>
        <v>100000</v>
      </c>
      <c r="I7" s="20">
        <v>0</v>
      </c>
      <c r="J7" s="43">
        <f t="shared" ref="J7:J9" si="1">H7</f>
        <v>100000</v>
      </c>
    </row>
    <row r="8" spans="1:10" ht="62.25" customHeight="1" thickBot="1" x14ac:dyDescent="0.35">
      <c r="A8" s="20">
        <v>3</v>
      </c>
      <c r="B8" s="16" t="s">
        <v>25</v>
      </c>
      <c r="C8" s="15" t="s">
        <v>32</v>
      </c>
      <c r="D8" s="16" t="s">
        <v>34</v>
      </c>
      <c r="E8" s="24" t="s">
        <v>38</v>
      </c>
      <c r="F8" s="16">
        <v>1000000</v>
      </c>
      <c r="G8" s="26">
        <v>2.5000000000000001E-2</v>
      </c>
      <c r="H8" s="21">
        <f t="shared" si="0"/>
        <v>25000</v>
      </c>
      <c r="I8" s="20">
        <v>0</v>
      </c>
      <c r="J8" s="43">
        <f t="shared" si="1"/>
        <v>25000</v>
      </c>
    </row>
    <row r="9" spans="1:10" ht="49.5" customHeight="1" thickBot="1" x14ac:dyDescent="0.35">
      <c r="A9" s="20">
        <v>4</v>
      </c>
      <c r="B9" s="16" t="s">
        <v>24</v>
      </c>
      <c r="C9" s="15" t="s">
        <v>32</v>
      </c>
      <c r="D9" s="16" t="s">
        <v>35</v>
      </c>
      <c r="E9" s="24" t="s">
        <v>38</v>
      </c>
      <c r="F9" s="16">
        <v>1000000</v>
      </c>
      <c r="G9" s="22">
        <v>0.05</v>
      </c>
      <c r="H9" s="21">
        <f t="shared" si="0"/>
        <v>50000</v>
      </c>
      <c r="I9" s="20">
        <v>0</v>
      </c>
      <c r="J9" s="43">
        <f t="shared" si="1"/>
        <v>50000</v>
      </c>
    </row>
    <row r="10" spans="1:10" ht="16.2" thickBot="1" x14ac:dyDescent="0.35">
      <c r="I10" s="13" t="s">
        <v>7</v>
      </c>
      <c r="J10" s="44">
        <f>SUM(J6,J7,J8,J9)</f>
        <v>8975000</v>
      </c>
    </row>
    <row r="11" spans="1:10" ht="15" thickTop="1" x14ac:dyDescent="0.3"/>
  </sheetData>
  <mergeCells count="12">
    <mergeCell ref="H4:H5"/>
    <mergeCell ref="I4:I5"/>
    <mergeCell ref="J4:J5"/>
    <mergeCell ref="A1:I1"/>
    <mergeCell ref="A2:I2"/>
    <mergeCell ref="B4:B5"/>
    <mergeCell ref="A4:A5"/>
    <mergeCell ref="G4:G5"/>
    <mergeCell ref="F4:F5"/>
    <mergeCell ref="E4:E5"/>
    <mergeCell ref="D4:D5"/>
    <mergeCell ref="C4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C4" workbookViewId="0">
      <selection activeCell="J10" sqref="J10"/>
    </sheetView>
  </sheetViews>
  <sheetFormatPr defaultRowHeight="14.4" x14ac:dyDescent="0.3"/>
  <cols>
    <col min="1" max="1" width="18.5546875"/>
    <col min="2" max="2" width="35" bestFit="1" customWidth="1"/>
    <col min="3" max="3" width="23.109375" customWidth="1"/>
    <col min="4" max="5" width="18.5546875"/>
    <col min="6" max="6" width="22.44140625" customWidth="1"/>
    <col min="7" max="10" width="18.5546875"/>
    <col min="11" max="11" width="16.88671875" customWidth="1"/>
  </cols>
  <sheetData>
    <row r="1" spans="1:11" ht="15.6" x14ac:dyDescent="0.3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</row>
    <row r="2" spans="1:11" ht="16.2" thickBot="1" x14ac:dyDescent="0.35">
      <c r="A2" s="119" t="s">
        <v>14</v>
      </c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6.8" thickTop="1" thickBot="1" x14ac:dyDescent="0.35">
      <c r="A3" s="17">
        <v>1</v>
      </c>
      <c r="B3" s="18">
        <v>2</v>
      </c>
      <c r="C3" s="18">
        <v>3</v>
      </c>
      <c r="D3" s="18">
        <v>4</v>
      </c>
      <c r="E3" s="18">
        <v>5</v>
      </c>
      <c r="F3" s="18">
        <v>6</v>
      </c>
      <c r="G3" s="136">
        <v>7</v>
      </c>
      <c r="H3" s="137"/>
      <c r="I3" s="138"/>
      <c r="J3" s="19">
        <v>8</v>
      </c>
    </row>
    <row r="4" spans="1:11" ht="15" customHeight="1" x14ac:dyDescent="0.3">
      <c r="A4" s="132" t="s">
        <v>9</v>
      </c>
      <c r="B4" s="132" t="s">
        <v>0</v>
      </c>
      <c r="C4" s="132" t="s">
        <v>2</v>
      </c>
      <c r="D4" s="132" t="s">
        <v>3</v>
      </c>
      <c r="E4" s="132" t="s">
        <v>4</v>
      </c>
      <c r="F4" s="132" t="s">
        <v>30</v>
      </c>
      <c r="G4" s="145" t="s">
        <v>15</v>
      </c>
      <c r="H4" s="146"/>
      <c r="I4" s="147"/>
      <c r="J4" s="132" t="s">
        <v>43</v>
      </c>
    </row>
    <row r="5" spans="1:11" ht="56.25" customHeight="1" thickBot="1" x14ac:dyDescent="0.35">
      <c r="A5" s="112"/>
      <c r="B5" s="112"/>
      <c r="C5" s="112"/>
      <c r="D5" s="112"/>
      <c r="E5" s="112"/>
      <c r="F5" s="112"/>
      <c r="G5" s="116"/>
      <c r="H5" s="117"/>
      <c r="I5" s="118"/>
      <c r="J5" s="112"/>
    </row>
    <row r="6" spans="1:11" ht="31.8" thickBot="1" x14ac:dyDescent="0.35">
      <c r="A6" s="20">
        <v>1</v>
      </c>
      <c r="B6" s="15" t="s">
        <v>26</v>
      </c>
      <c r="C6" s="15" t="s">
        <v>28</v>
      </c>
      <c r="D6" s="15">
        <v>1600000</v>
      </c>
      <c r="E6" s="15">
        <v>5</v>
      </c>
      <c r="F6" s="15">
        <f>D6*E6</f>
        <v>8000000</v>
      </c>
      <c r="G6" s="139" t="s">
        <v>31</v>
      </c>
      <c r="H6" s="140"/>
      <c r="I6" s="141"/>
      <c r="J6" s="21">
        <v>8000000</v>
      </c>
    </row>
    <row r="7" spans="1:11" ht="25.5" customHeight="1" thickBot="1" x14ac:dyDescent="0.35">
      <c r="A7" s="20">
        <v>2</v>
      </c>
      <c r="B7" s="16" t="s">
        <v>27</v>
      </c>
      <c r="C7" s="16" t="s">
        <v>29</v>
      </c>
      <c r="D7" s="25">
        <v>100000</v>
      </c>
      <c r="E7" s="24">
        <v>0.5</v>
      </c>
      <c r="F7" s="16">
        <f>D7*E7</f>
        <v>50000</v>
      </c>
      <c r="G7" s="142" t="s">
        <v>31</v>
      </c>
      <c r="H7" s="143"/>
      <c r="I7" s="144"/>
      <c r="J7" s="21">
        <v>50000</v>
      </c>
      <c r="K7" s="30"/>
    </row>
    <row r="8" spans="1:11" ht="16.2" thickBot="1" x14ac:dyDescent="0.35">
      <c r="A8" s="20">
        <v>3</v>
      </c>
      <c r="B8" s="16" t="s">
        <v>25</v>
      </c>
      <c r="C8" s="16" t="s">
        <v>29</v>
      </c>
      <c r="D8" s="16">
        <v>1000000</v>
      </c>
      <c r="E8" s="23">
        <v>3.5000000000000003E-2</v>
      </c>
      <c r="F8" s="16">
        <f>D8*E8</f>
        <v>35000</v>
      </c>
      <c r="G8" s="139" t="s">
        <v>31</v>
      </c>
      <c r="H8" s="140"/>
      <c r="I8" s="141"/>
      <c r="J8" s="22">
        <v>35000</v>
      </c>
    </row>
    <row r="9" spans="1:11" ht="16.2" thickBot="1" x14ac:dyDescent="0.35">
      <c r="A9" s="20">
        <v>4</v>
      </c>
      <c r="B9" s="16" t="s">
        <v>24</v>
      </c>
      <c r="C9" s="16" t="s">
        <v>29</v>
      </c>
      <c r="D9" s="16">
        <v>1000000</v>
      </c>
      <c r="E9" s="16">
        <v>1.8</v>
      </c>
      <c r="F9" s="16">
        <f>D9*E9</f>
        <v>1800000</v>
      </c>
      <c r="G9" s="142" t="s">
        <v>31</v>
      </c>
      <c r="H9" s="143"/>
      <c r="I9" s="144"/>
      <c r="J9" s="22">
        <v>1800000</v>
      </c>
    </row>
    <row r="10" spans="1:11" ht="16.2" thickBot="1" x14ac:dyDescent="0.35">
      <c r="H10" s="13" t="s">
        <v>7</v>
      </c>
      <c r="I10" s="37"/>
      <c r="J10" s="40">
        <f>SUM(J6:J9)</f>
        <v>9885000</v>
      </c>
    </row>
    <row r="11" spans="1:11" ht="15" thickTop="1" x14ac:dyDescent="0.3"/>
  </sheetData>
  <mergeCells count="15">
    <mergeCell ref="G6:I6"/>
    <mergeCell ref="G7:I7"/>
    <mergeCell ref="G8:I8"/>
    <mergeCell ref="G9:I9"/>
    <mergeCell ref="G4:I5"/>
    <mergeCell ref="J4:J5"/>
    <mergeCell ref="A1:J1"/>
    <mergeCell ref="A2:J2"/>
    <mergeCell ref="G3:I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A4" workbookViewId="0">
      <selection activeCell="F14" sqref="F14"/>
    </sheetView>
  </sheetViews>
  <sheetFormatPr defaultColWidth="18.5546875" defaultRowHeight="15.6" x14ac:dyDescent="0.3"/>
  <cols>
    <col min="1" max="1" width="10.88671875" style="1" customWidth="1"/>
    <col min="2" max="2" width="22.33203125" style="1" customWidth="1"/>
    <col min="3" max="7" width="18.5546875" style="1"/>
    <col min="8" max="8" width="12.109375" style="1" customWidth="1"/>
    <col min="9" max="9" width="14.6640625" style="1" customWidth="1"/>
    <col min="10" max="10" width="10.109375" style="1" bestFit="1" customWidth="1"/>
    <col min="11" max="16384" width="18.5546875" style="1"/>
  </cols>
  <sheetData>
    <row r="1" spans="1:12" ht="26.25" customHeight="1" x14ac:dyDescent="0.3">
      <c r="A1" s="83" t="s">
        <v>10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6.2" thickBot="1" x14ac:dyDescent="0.35">
      <c r="A2" s="119" t="s">
        <v>14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</row>
    <row r="3" spans="1:12" ht="16.8" thickTop="1" thickBot="1" x14ac:dyDescent="0.35">
      <c r="A3" s="8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122">
        <v>8</v>
      </c>
      <c r="I3" s="123"/>
      <c r="J3" s="148"/>
      <c r="K3" s="29">
        <v>9</v>
      </c>
      <c r="L3" s="1" t="s">
        <v>45</v>
      </c>
    </row>
    <row r="4" spans="1:12" ht="68.400000000000006" customHeight="1" thickTop="1" x14ac:dyDescent="0.3">
      <c r="A4" s="120" t="s">
        <v>9</v>
      </c>
      <c r="B4" s="111" t="s">
        <v>0</v>
      </c>
      <c r="C4" s="111" t="s">
        <v>1</v>
      </c>
      <c r="D4" s="111" t="s">
        <v>2</v>
      </c>
      <c r="E4" s="111" t="s">
        <v>3</v>
      </c>
      <c r="F4" s="111" t="s">
        <v>4</v>
      </c>
      <c r="G4" s="111" t="s">
        <v>5</v>
      </c>
      <c r="H4" s="113" t="s">
        <v>15</v>
      </c>
      <c r="I4" s="114"/>
      <c r="J4" s="115"/>
      <c r="K4" s="132" t="s">
        <v>6</v>
      </c>
    </row>
    <row r="5" spans="1:12" ht="57.6" customHeight="1" thickBot="1" x14ac:dyDescent="0.35">
      <c r="A5" s="152"/>
      <c r="B5" s="112"/>
      <c r="C5" s="133"/>
      <c r="D5" s="133"/>
      <c r="E5" s="133"/>
      <c r="F5" s="112"/>
      <c r="G5" s="112"/>
      <c r="H5" s="149"/>
      <c r="I5" s="150"/>
      <c r="J5" s="151"/>
      <c r="K5" s="112"/>
    </row>
    <row r="6" spans="1:12" ht="31.8" thickBot="1" x14ac:dyDescent="0.35">
      <c r="A6" s="7">
        <v>1</v>
      </c>
      <c r="B6" s="15" t="s">
        <v>11</v>
      </c>
      <c r="C6" s="4" t="s">
        <v>12</v>
      </c>
      <c r="D6" s="4" t="s">
        <v>13</v>
      </c>
      <c r="E6" s="4">
        <v>1600000</v>
      </c>
      <c r="F6" s="4">
        <v>1.81</v>
      </c>
      <c r="G6" s="4">
        <f>E6*F6</f>
        <v>2896000</v>
      </c>
      <c r="H6" s="124">
        <v>2000</v>
      </c>
      <c r="I6" s="125"/>
      <c r="J6" s="126"/>
      <c r="K6" s="3">
        <f>G6+H6</f>
        <v>2898000</v>
      </c>
    </row>
    <row r="7" spans="1:12" ht="31.8" thickBot="1" x14ac:dyDescent="0.35">
      <c r="A7" s="7">
        <v>2</v>
      </c>
      <c r="B7" s="16" t="s">
        <v>16</v>
      </c>
      <c r="C7" s="2" t="s">
        <v>12</v>
      </c>
      <c r="D7" s="2" t="s">
        <v>13</v>
      </c>
      <c r="E7" s="2">
        <v>100000</v>
      </c>
      <c r="F7" s="2">
        <v>0.55000000000000004</v>
      </c>
      <c r="G7" s="2">
        <f>E7*F7</f>
        <v>55000.000000000007</v>
      </c>
      <c r="H7" s="129">
        <v>500</v>
      </c>
      <c r="I7" s="130"/>
      <c r="J7" s="131"/>
      <c r="K7" s="3">
        <f>G7+H7</f>
        <v>55500.000000000007</v>
      </c>
    </row>
    <row r="8" spans="1:12" ht="31.8" thickBot="1" x14ac:dyDescent="0.35">
      <c r="A8" s="7">
        <v>3</v>
      </c>
      <c r="B8" s="16" t="s">
        <v>17</v>
      </c>
      <c r="C8" s="2" t="s">
        <v>12</v>
      </c>
      <c r="D8" s="2" t="s">
        <v>13</v>
      </c>
      <c r="E8" s="2">
        <v>1000000</v>
      </c>
      <c r="F8" s="2">
        <v>0.09</v>
      </c>
      <c r="G8" s="2">
        <f>E8*F8</f>
        <v>90000</v>
      </c>
      <c r="H8" s="124">
        <v>900</v>
      </c>
      <c r="I8" s="125"/>
      <c r="J8" s="126"/>
      <c r="K8" s="10">
        <f>G8+H8</f>
        <v>90900</v>
      </c>
    </row>
    <row r="9" spans="1:12" ht="31.8" thickBot="1" x14ac:dyDescent="0.35">
      <c r="A9" s="7">
        <v>4</v>
      </c>
      <c r="B9" s="16" t="s">
        <v>18</v>
      </c>
      <c r="C9" s="2" t="s">
        <v>12</v>
      </c>
      <c r="D9" s="2" t="s">
        <v>13</v>
      </c>
      <c r="E9" s="2">
        <v>1000000</v>
      </c>
      <c r="F9" s="2">
        <v>0.42</v>
      </c>
      <c r="G9" s="2">
        <f>E9*F9</f>
        <v>420000</v>
      </c>
      <c r="H9" s="124">
        <v>800</v>
      </c>
      <c r="I9" s="125"/>
      <c r="J9" s="126"/>
      <c r="K9" s="10">
        <f>G9+H9</f>
        <v>420800</v>
      </c>
    </row>
    <row r="10" spans="1:12" ht="43.8" customHeight="1" thickBot="1" x14ac:dyDescent="0.35">
      <c r="A10" s="153"/>
      <c r="B10" s="153"/>
      <c r="C10" s="153"/>
      <c r="D10" s="153"/>
      <c r="E10" s="153"/>
      <c r="F10" s="153"/>
      <c r="G10" s="153"/>
      <c r="H10" s="154"/>
      <c r="I10" s="34" t="s">
        <v>7</v>
      </c>
      <c r="J10" s="155">
        <f>SUM(K6,K7,K8,K9)</f>
        <v>3465200</v>
      </c>
      <c r="K10" s="156"/>
      <c r="L10" s="45">
        <f>J10*3.3115</f>
        <v>11475009.800000001</v>
      </c>
    </row>
    <row r="11" spans="1:12" ht="16.2" thickTop="1" x14ac:dyDescent="0.3"/>
    <row r="13" spans="1:12" x14ac:dyDescent="0.3">
      <c r="J13" s="79">
        <f>H6+H7+H8+H9</f>
        <v>4200</v>
      </c>
    </row>
  </sheetData>
  <mergeCells count="18">
    <mergeCell ref="H7:J7"/>
    <mergeCell ref="H9:J9"/>
    <mergeCell ref="A10:H10"/>
    <mergeCell ref="J10:K10"/>
    <mergeCell ref="H8:J8"/>
    <mergeCell ref="H6:J6"/>
    <mergeCell ref="A1:K1"/>
    <mergeCell ref="A2:K2"/>
    <mergeCell ref="H3:J3"/>
    <mergeCell ref="C4:C5"/>
    <mergeCell ref="D4:D5"/>
    <mergeCell ref="E4:E5"/>
    <mergeCell ref="H4:J5"/>
    <mergeCell ref="A4:A5"/>
    <mergeCell ref="B4:B5"/>
    <mergeCell ref="F4:F5"/>
    <mergeCell ref="G4:G5"/>
    <mergeCell ref="K4:K5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შპს ემ აი დი</vt:lpstr>
      <vt:lpstr>Bio-Medi LTD</vt:lpstr>
      <vt:lpstr>LTD Weekend</vt:lpstr>
      <vt:lpstr>PSP Pharma</vt:lpstr>
      <vt:lpstr>Global Logistics</vt:lpstr>
      <vt:lpstr>'Global Logistics'!_Toc503364210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Patarashvili</dc:creator>
  <cp:lastModifiedBy>User</cp:lastModifiedBy>
  <dcterms:created xsi:type="dcterms:W3CDTF">2020-12-28T09:13:14Z</dcterms:created>
  <dcterms:modified xsi:type="dcterms:W3CDTF">2021-01-25T12:57:37Z</dcterms:modified>
</cp:coreProperties>
</file>